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nDiskSecureAccessV2.0\HATTON PARISH COUNCIL\Financial Clerk Report\2016\"/>
    </mc:Choice>
  </mc:AlternateContent>
  <bookViews>
    <workbookView xWindow="3360" yWindow="60" windowWidth="15600" windowHeight="8010"/>
  </bookViews>
  <sheets>
    <sheet name="Monthly Spend" sheetId="5" r:id="rId1"/>
    <sheet name="Expenditure" sheetId="1" r:id="rId2"/>
    <sheet name="Bank Reconciliation" sheetId="2" r:id="rId3"/>
    <sheet name="Budget Spend" sheetId="3" r:id="rId4"/>
  </sheets>
  <externalReferences>
    <externalReference r:id="rId5"/>
  </externalReferences>
  <calcPr calcId="162913" calcMode="manual"/>
</workbook>
</file>

<file path=xl/calcChain.xml><?xml version="1.0" encoding="utf-8"?>
<calcChain xmlns="http://schemas.openxmlformats.org/spreadsheetml/2006/main">
  <c r="E17" i="5" l="1"/>
  <c r="E22" i="5" s="1"/>
  <c r="E36" i="3" l="1"/>
  <c r="E25" i="3"/>
  <c r="E12" i="3"/>
  <c r="E11" i="3"/>
  <c r="E10" i="3"/>
  <c r="E9" i="3"/>
  <c r="E8" i="3"/>
  <c r="E7" i="3"/>
  <c r="E6" i="3"/>
  <c r="E5" i="3"/>
  <c r="D13" i="3"/>
  <c r="B13" i="3"/>
  <c r="E13" i="3" s="1"/>
  <c r="H43" i="1"/>
  <c r="F6" i="2"/>
  <c r="F26" i="2" s="1"/>
  <c r="F46" i="1"/>
  <c r="B18" i="2" s="1"/>
  <c r="Q43" i="1"/>
  <c r="N43" i="1"/>
  <c r="M43" i="1"/>
  <c r="L43" i="1"/>
  <c r="K43" i="1"/>
  <c r="J43" i="1"/>
  <c r="I43" i="1"/>
  <c r="G43" i="1"/>
  <c r="F45" i="1" s="1"/>
  <c r="F47" i="1" s="1"/>
  <c r="B17" i="2" s="1"/>
  <c r="F43" i="1"/>
  <c r="B22" i="2" l="1"/>
  <c r="B26" i="2" s="1"/>
  <c r="B19" i="2"/>
  <c r="S43" i="1"/>
  <c r="D48" i="3"/>
  <c r="B48" i="3"/>
  <c r="E48" i="3" s="1"/>
  <c r="B38" i="3"/>
  <c r="D28" i="3"/>
  <c r="B28" i="3"/>
  <c r="B50" i="3" s="1"/>
  <c r="E37" i="3"/>
  <c r="E27" i="3" l="1"/>
  <c r="D22" i="3"/>
  <c r="B22" i="3"/>
  <c r="E20" i="3"/>
  <c r="B6" i="2" l="1"/>
  <c r="B15" i="2"/>
  <c r="B43" i="3" l="1"/>
  <c r="E41" i="3"/>
  <c r="E43" i="3" s="1"/>
  <c r="E19" i="3"/>
  <c r="E22" i="3" s="1"/>
  <c r="E33" i="3"/>
  <c r="R43" i="1"/>
  <c r="E35" i="3" l="1"/>
  <c r="D43" i="3"/>
  <c r="E34" i="3"/>
  <c r="D32" i="3"/>
  <c r="D38" i="3" s="1"/>
  <c r="E31" i="3"/>
  <c r="E26" i="3"/>
  <c r="E28" i="3"/>
  <c r="E38" i="3" l="1"/>
  <c r="D50" i="3"/>
  <c r="E50" i="3" s="1"/>
  <c r="E32" i="3"/>
</calcChain>
</file>

<file path=xl/sharedStrings.xml><?xml version="1.0" encoding="utf-8"?>
<sst xmlns="http://schemas.openxmlformats.org/spreadsheetml/2006/main" count="194" uniqueCount="167">
  <si>
    <t>Asset Maintenance</t>
  </si>
  <si>
    <t>Duttons Mowerworld Ltd</t>
  </si>
  <si>
    <t>CCA</t>
  </si>
  <si>
    <t>Date</t>
  </si>
  <si>
    <t>Chq No</t>
  </si>
  <si>
    <t>Payee</t>
  </si>
  <si>
    <t>Third Party if reimbursement</t>
  </si>
  <si>
    <t>Notes</t>
  </si>
  <si>
    <t>Asset Purchase</t>
  </si>
  <si>
    <t>Salary</t>
  </si>
  <si>
    <t>Website</t>
  </si>
  <si>
    <t>Insurance</t>
  </si>
  <si>
    <t>Stationery</t>
  </si>
  <si>
    <t>Misc</t>
  </si>
  <si>
    <t>Village Events</t>
  </si>
  <si>
    <t>Film Club</t>
  </si>
  <si>
    <t>Charity Donation</t>
  </si>
  <si>
    <t>Village Enhancement</t>
  </si>
  <si>
    <t>Prof Fees/ subs</t>
  </si>
  <si>
    <t>Maintenance of mowers</t>
  </si>
  <si>
    <t>Membership for 2016</t>
  </si>
  <si>
    <t>TOTAL</t>
  </si>
  <si>
    <t xml:space="preserve">Parish Noticeboard Co </t>
  </si>
  <si>
    <t>Remainder of noticeboard pymt</t>
  </si>
  <si>
    <t>G Lett</t>
  </si>
  <si>
    <t>ChALC</t>
  </si>
  <si>
    <t>S Tranter</t>
  </si>
  <si>
    <t>M Winstanley</t>
  </si>
  <si>
    <t>Reimbursement for present to P Kennedy</t>
  </si>
  <si>
    <t>Staples £127.96 Printerland £285.96</t>
  </si>
  <si>
    <t>D Jones</t>
  </si>
  <si>
    <t>Land Registry</t>
  </si>
  <si>
    <t>Land reg search x 11</t>
  </si>
  <si>
    <t>Hatton Plan Group</t>
  </si>
  <si>
    <t>Refer Minutes for approval</t>
  </si>
  <si>
    <t>Various - Village events (CSA team)</t>
  </si>
  <si>
    <t>Appleton Garden Services</t>
  </si>
  <si>
    <t>Trimming shrubs in centre of village</t>
  </si>
  <si>
    <t>Michael Payton</t>
  </si>
  <si>
    <t>Website design and development</t>
  </si>
  <si>
    <t>Paragon Int t/a TSOhost</t>
  </si>
  <si>
    <t>TOTAL SPEND</t>
  </si>
  <si>
    <t>BANK RECONCILIATION</t>
  </si>
  <si>
    <t>Current Account</t>
  </si>
  <si>
    <t>Reserve Account</t>
  </si>
  <si>
    <t>Receipts</t>
  </si>
  <si>
    <t>Interest to date</t>
  </si>
  <si>
    <t>Pre-cept</t>
  </si>
  <si>
    <t>HMRC Tax Return receipt</t>
  </si>
  <si>
    <t>Total Receipts</t>
  </si>
  <si>
    <t>Total Payments cleared</t>
  </si>
  <si>
    <t>Total Cheques still to clear</t>
  </si>
  <si>
    <t xml:space="preserve">Total Payments </t>
  </si>
  <si>
    <t>Total Current Account</t>
  </si>
  <si>
    <t>Difference / cross ref</t>
  </si>
  <si>
    <t>TOTAL BALANCES</t>
  </si>
  <si>
    <t>Balance at 1/4/16</t>
  </si>
  <si>
    <t>Reported Balance in Accs</t>
  </si>
  <si>
    <t>Total cheques</t>
  </si>
  <si>
    <t>uncleared chqs</t>
  </si>
  <si>
    <t>Cleared chqs</t>
  </si>
  <si>
    <t>Unpresented chqs at FYE</t>
  </si>
  <si>
    <t>WBC funding for New noticeboard</t>
  </si>
  <si>
    <t>ESSENTIAL SPEND</t>
  </si>
  <si>
    <t>ACTUAL PAID TO DATE</t>
  </si>
  <si>
    <t>BALANCE</t>
  </si>
  <si>
    <t>Clerk's Salary</t>
  </si>
  <si>
    <t>Audit Charges</t>
  </si>
  <si>
    <t>IT Renewal</t>
  </si>
  <si>
    <t>DISCRETIONARY SPEND</t>
  </si>
  <si>
    <t>Communications Team</t>
  </si>
  <si>
    <t>Village Noticeboard</t>
  </si>
  <si>
    <t>Resident's Lunch</t>
  </si>
  <si>
    <t>Increased from £399 Jan 2016</t>
  </si>
  <si>
    <t xml:space="preserve">Environment </t>
  </si>
  <si>
    <t>Hi-Vis Vests</t>
  </si>
  <si>
    <t>Spring Bulbs/Seeds</t>
  </si>
  <si>
    <t>Barrel Tubs</t>
  </si>
  <si>
    <t>Paint for Phone Box</t>
  </si>
  <si>
    <t>£75 + VAT approved March 2016</t>
  </si>
  <si>
    <t>Land Reg query</t>
  </si>
  <si>
    <t>Annual maintenance shrubs &amp; flowerbeds</t>
  </si>
  <si>
    <t>Services</t>
  </si>
  <si>
    <t xml:space="preserve">Leaflets </t>
  </si>
  <si>
    <t>TOTAL DISCRETIONARY SPEND</t>
  </si>
  <si>
    <t>MISCELLANEOUS</t>
  </si>
  <si>
    <t>BUDGET SUMMARY 2016/17</t>
  </si>
  <si>
    <t>CCA membership/Community Pride fee</t>
  </si>
  <si>
    <t>BUDGET 2016</t>
  </si>
  <si>
    <t>Domain Registration Fee *next due 2017</t>
  </si>
  <si>
    <t>BUDGETED 2016/17</t>
  </si>
  <si>
    <t>comprises planning fee £55 and £1,560 paid for noticeboard</t>
  </si>
  <si>
    <t>less funding £1,000 received from WBC</t>
  </si>
  <si>
    <t>Communication and Social Activities</t>
  </si>
  <si>
    <t>Reimbursement for equipment purchased under Transparency Funding</t>
  </si>
  <si>
    <t>Reimbursement for Domain reg for 2 years</t>
  </si>
  <si>
    <t>Reimbursement for purchase of magnets</t>
  </si>
  <si>
    <t>Reimbursement for gift to D Weir for using land for new noticeboard</t>
  </si>
  <si>
    <t>Reimbursement for Hatton flyer printing</t>
  </si>
  <si>
    <t>Communication flyer for village</t>
  </si>
  <si>
    <t>Windmill Nurseries</t>
  </si>
  <si>
    <t>Amazon/Morrisons/Ikea</t>
  </si>
  <si>
    <t>Sainburys</t>
  </si>
  <si>
    <t>Vistaprint</t>
  </si>
  <si>
    <t>Salary for June</t>
  </si>
  <si>
    <t>Salary for May</t>
  </si>
  <si>
    <t>Salary for April</t>
  </si>
  <si>
    <r>
      <t xml:space="preserve">Payment for flowers for 9x planters </t>
    </r>
    <r>
      <rPr>
        <sz val="11"/>
        <color rgb="FFFF0000"/>
        <rFont val="Calibri"/>
        <family val="2"/>
        <scheme val="minor"/>
      </rPr>
      <t>(x ref £20 paid in to account for flowers sold on)</t>
    </r>
  </si>
  <si>
    <t>E Wareing</t>
  </si>
  <si>
    <t>TSOHost</t>
  </si>
  <si>
    <t>A Dickin</t>
  </si>
  <si>
    <t>Reimbursement of Domain site renewal to 23/7/2017</t>
  </si>
  <si>
    <t>Dobbies</t>
  </si>
  <si>
    <t>Reimbursement for compost for planters</t>
  </si>
  <si>
    <t>G Roseby</t>
  </si>
  <si>
    <t>AP Motorstore</t>
  </si>
  <si>
    <t>Reimbursement for teal oil for benches</t>
  </si>
  <si>
    <t>Salary for July</t>
  </si>
  <si>
    <t>Teak Oil for benches</t>
  </si>
  <si>
    <t>Web Design/fees</t>
  </si>
  <si>
    <t>Increase approved at June meeting</t>
  </si>
  <si>
    <t>sale of plants</t>
  </si>
  <si>
    <t>WBC</t>
  </si>
  <si>
    <t>2016 Election charges</t>
  </si>
  <si>
    <t>2lips flower shop</t>
  </si>
  <si>
    <t>A Smith</t>
  </si>
  <si>
    <t>36 hrs gardening and petrol reimbursement</t>
  </si>
  <si>
    <t>Reimbursement for flowers for Lisa</t>
  </si>
  <si>
    <t>Reimbursement for flowers for David</t>
  </si>
  <si>
    <t>P C World</t>
  </si>
  <si>
    <t>Reimbursement of laptop package</t>
  </si>
  <si>
    <t>Creamfields donation</t>
  </si>
  <si>
    <t>Transparency funding</t>
  </si>
  <si>
    <t>Village Plan acc to be updated quarterly (Jun, Sep, Dec, Mar)</t>
  </si>
  <si>
    <t>Maintenance of Common by A Smith</t>
  </si>
  <si>
    <t>Salary July and August (new rate) &amp; reimburse paper purchase</t>
  </si>
  <si>
    <t>G Horncastle</t>
  </si>
  <si>
    <t>Reimbursement for 2014 and 2015 website costs</t>
  </si>
  <si>
    <t>J Jackson Appleton Gdn Svs</t>
  </si>
  <si>
    <t>2nd cut back of shrubs on bend of Hatton Lane</t>
  </si>
  <si>
    <t>BDO</t>
  </si>
  <si>
    <t>Audit fee for 2016 year end</t>
  </si>
  <si>
    <t>Zurich Municipal Insurance</t>
  </si>
  <si>
    <t>Insurance from 11/10/16 - 10/10/17</t>
  </si>
  <si>
    <t>The Hatton Bar &amp; Grill</t>
  </si>
  <si>
    <t>Village meeting welcome drink for residents</t>
  </si>
  <si>
    <t>Royal British Legion</t>
  </si>
  <si>
    <t>Purchase of 2x remembrance wreaths</t>
  </si>
  <si>
    <t>Amended from AIP to Budget Sept 2016</t>
  </si>
  <si>
    <t>Balance at 4/10/16</t>
  </si>
  <si>
    <t>Actual Balance as at 4/10/16</t>
  </si>
  <si>
    <t>Funds available as at 3/9/2016</t>
  </si>
  <si>
    <t>Cheques approved during the month</t>
  </si>
  <si>
    <t>G Horncastle - reimbursement of website costs for 2014 and 2015</t>
  </si>
  <si>
    <t>J Jackson Appleton Gardening Services - cut back of shrubs at centre of village</t>
  </si>
  <si>
    <t>BDO - Audit fee</t>
  </si>
  <si>
    <t>Zurich Insurance - to 10/10/2016</t>
  </si>
  <si>
    <t>Hatton Bar &amp; Grill - welcome drinks for village residents meeting</t>
  </si>
  <si>
    <t>Royal British Legion - purchase of 2x remembrance wreaths</t>
  </si>
  <si>
    <t>Funds available as at 5/10/2016</t>
  </si>
  <si>
    <t>Total Spend during the month</t>
  </si>
  <si>
    <t>HATTON PARISH COUNCIL - MONTHLY SPEND</t>
  </si>
  <si>
    <t>G Lett - Clerk's Salary and reimbursement of stationery purchase</t>
  </si>
  <si>
    <t>Total Receipts during the month</t>
  </si>
  <si>
    <t>Interest received 30/9/2016</t>
  </si>
  <si>
    <t>August and September salary £226.72; back salary from 1/4/2016 (29p/hr) £2.61*; stationery (paper purchase) £6.00</t>
  </si>
  <si>
    <t>* actual back salary equates to £15.08 . Balance of £12.47 to be paid at November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</si>
</sst>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&quot;£&quot;#,##0.00"/>
    <numFmt numFmtId="166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165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4" fontId="0" fillId="0" borderId="0" xfId="0" applyNumberFormat="1" applyFill="1" applyAlignment="1">
      <alignment vertical="top"/>
    </xf>
    <xf numFmtId="166" fontId="0" fillId="0" borderId="0" xfId="0" applyNumberFormat="1" applyFont="1" applyFill="1" applyAlignment="1">
      <alignment vertical="top"/>
    </xf>
    <xf numFmtId="166" fontId="0" fillId="0" borderId="0" xfId="0" applyNumberFormat="1" applyFont="1" applyFill="1" applyAlignment="1">
      <alignment horizontal="right" vertical="top"/>
    </xf>
    <xf numFmtId="166" fontId="0" fillId="0" borderId="0" xfId="0" applyNumberFormat="1"/>
    <xf numFmtId="166" fontId="2" fillId="0" borderId="0" xfId="0" applyNumberFormat="1" applyFont="1"/>
    <xf numFmtId="0" fontId="2" fillId="0" borderId="0" xfId="0" applyFont="1"/>
    <xf numFmtId="0" fontId="2" fillId="0" borderId="0" xfId="0" applyFont="1" applyFill="1"/>
    <xf numFmtId="14" fontId="0" fillId="0" borderId="0" xfId="0" applyNumberFormat="1" applyFont="1" applyFill="1" applyAlignment="1">
      <alignment vertical="top"/>
    </xf>
    <xf numFmtId="166" fontId="0" fillId="0" borderId="0" xfId="0" applyNumberFormat="1" applyFont="1"/>
    <xf numFmtId="0" fontId="0" fillId="0" borderId="0" xfId="0" applyFont="1"/>
    <xf numFmtId="165" fontId="0" fillId="0" borderId="0" xfId="0" applyNumberFormat="1" applyFont="1" applyFill="1" applyBorder="1" applyAlignment="1">
      <alignment vertical="top"/>
    </xf>
    <xf numFmtId="0" fontId="0" fillId="0" borderId="0" xfId="0" applyFont="1" applyFill="1"/>
    <xf numFmtId="166" fontId="0" fillId="0" borderId="0" xfId="0" applyNumberFormat="1" applyFont="1" applyFill="1"/>
    <xf numFmtId="14" fontId="0" fillId="0" borderId="0" xfId="0" applyNumberFormat="1" applyFont="1" applyFill="1" applyAlignment="1">
      <alignment horizontal="right" vertical="top"/>
    </xf>
    <xf numFmtId="14" fontId="0" fillId="0" borderId="0" xfId="0" applyNumberFormat="1"/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horizontal="right" vertical="top"/>
    </xf>
    <xf numFmtId="14" fontId="2" fillId="0" borderId="0" xfId="0" applyNumberFormat="1" applyFont="1" applyFill="1" applyAlignment="1">
      <alignment horizontal="right" vertical="top"/>
    </xf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2" fillId="2" borderId="1" xfId="0" applyFont="1" applyFill="1" applyBorder="1"/>
    <xf numFmtId="165" fontId="2" fillId="2" borderId="1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0" fillId="0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2" borderId="2" xfId="0" applyFont="1" applyFill="1" applyBorder="1"/>
    <xf numFmtId="165" fontId="0" fillId="2" borderId="2" xfId="0" applyNumberFormat="1" applyFont="1" applyFill="1" applyBorder="1"/>
    <xf numFmtId="166" fontId="0" fillId="3" borderId="0" xfId="0" applyNumberFormat="1" applyFont="1" applyFill="1" applyAlignment="1">
      <alignment vertical="top"/>
    </xf>
    <xf numFmtId="166" fontId="0" fillId="3" borderId="0" xfId="0" applyNumberFormat="1" applyFont="1" applyFill="1"/>
    <xf numFmtId="165" fontId="3" fillId="0" borderId="0" xfId="1" applyNumberFormat="1" applyFont="1"/>
    <xf numFmtId="165" fontId="3" fillId="0" borderId="0" xfId="0" applyNumberFormat="1" applyFont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" fillId="0" borderId="0" xfId="1" applyNumberFormat="1" applyFont="1" applyFill="1"/>
    <xf numFmtId="165" fontId="0" fillId="0" borderId="0" xfId="0" applyNumberFormat="1" applyFont="1" applyFill="1"/>
    <xf numFmtId="165" fontId="2" fillId="0" borderId="0" xfId="1" applyNumberFormat="1" applyFont="1" applyFill="1"/>
    <xf numFmtId="165" fontId="2" fillId="0" borderId="0" xfId="0" applyNumberFormat="1" applyFont="1" applyFill="1"/>
    <xf numFmtId="17" fontId="0" fillId="0" borderId="0" xfId="0" applyNumberFormat="1"/>
    <xf numFmtId="0" fontId="2" fillId="0" borderId="1" xfId="0" applyFont="1" applyFill="1" applyBorder="1"/>
    <xf numFmtId="165" fontId="2" fillId="0" borderId="1" xfId="1" applyNumberFormat="1" applyFont="1" applyFill="1" applyBorder="1"/>
    <xf numFmtId="0" fontId="0" fillId="0" borderId="1" xfId="0" applyFont="1" applyFill="1" applyBorder="1"/>
    <xf numFmtId="165" fontId="2" fillId="0" borderId="1" xfId="0" applyNumberFormat="1" applyFont="1" applyFill="1" applyBorder="1"/>
    <xf numFmtId="0" fontId="4" fillId="0" borderId="0" xfId="0" applyFont="1" applyFill="1"/>
    <xf numFmtId="165" fontId="1" fillId="0" borderId="0" xfId="1" applyNumberFormat="1" applyFont="1"/>
    <xf numFmtId="165" fontId="0" fillId="0" borderId="0" xfId="0" applyNumberFormat="1" applyFont="1"/>
    <xf numFmtId="165" fontId="2" fillId="0" borderId="1" xfId="1" applyNumberFormat="1" applyFont="1" applyBorder="1"/>
    <xf numFmtId="0" fontId="0" fillId="0" borderId="1" xfId="0" applyFont="1" applyBorder="1"/>
    <xf numFmtId="0" fontId="2" fillId="0" borderId="0" xfId="0" applyFont="1" applyBorder="1"/>
    <xf numFmtId="165" fontId="2" fillId="0" borderId="0" xfId="1" applyNumberFormat="1" applyFont="1" applyBorder="1"/>
    <xf numFmtId="0" fontId="0" fillId="0" borderId="0" xfId="0" applyFont="1" applyBorder="1"/>
    <xf numFmtId="165" fontId="2" fillId="2" borderId="1" xfId="1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3" fillId="0" borderId="0" xfId="0" applyFont="1" applyBorder="1"/>
    <xf numFmtId="16" fontId="0" fillId="2" borderId="0" xfId="0" applyNumberFormat="1" applyFill="1"/>
    <xf numFmtId="165" fontId="1" fillId="2" borderId="0" xfId="1" applyNumberFormat="1" applyFont="1" applyFill="1"/>
    <xf numFmtId="0" fontId="0" fillId="2" borderId="0" xfId="0" applyFill="1"/>
    <xf numFmtId="165" fontId="0" fillId="2" borderId="0" xfId="0" applyNumberFormat="1" applyFont="1" applyFill="1"/>
    <xf numFmtId="0" fontId="0" fillId="2" borderId="0" xfId="0" applyFont="1" applyFill="1"/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6" fontId="0" fillId="2" borderId="0" xfId="0" applyNumberFormat="1" applyFont="1" applyFill="1"/>
    <xf numFmtId="165" fontId="1" fillId="0" borderId="0" xfId="1" applyNumberFormat="1" applyFont="1" applyBorder="1"/>
    <xf numFmtId="165" fontId="0" fillId="0" borderId="0" xfId="0" applyNumberFormat="1" applyFont="1" applyBorder="1"/>
    <xf numFmtId="166" fontId="0" fillId="2" borderId="0" xfId="0" applyNumberFormat="1" applyFill="1"/>
    <xf numFmtId="14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Font="1" applyAlignment="1">
      <alignment wrapText="1"/>
    </xf>
    <xf numFmtId="14" fontId="6" fillId="0" borderId="0" xfId="0" applyNumberFormat="1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wrapText="1"/>
    </xf>
    <xf numFmtId="14" fontId="4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165" fontId="0" fillId="0" borderId="0" xfId="0" applyNumberFormat="1" applyAlignment="1">
      <alignment horizontal="left"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6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TTON%20PARISH%20COUNCIL\Financial%20Clerk%20Report\2016\HPC%20Monthly%20Financial%20Report%20Ap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nk Reconciliation"/>
      <sheetName val="Budget Breakdown"/>
    </sheetNames>
    <sheetDataSet>
      <sheetData sheetId="0"/>
      <sheetData sheetId="1"/>
      <sheetData sheetId="2">
        <row r="27">
          <cell r="C27">
            <v>95.86</v>
          </cell>
        </row>
        <row r="39">
          <cell r="C39">
            <v>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workbookViewId="0">
      <selection activeCell="A29" sqref="A29"/>
    </sheetView>
  </sheetViews>
  <sheetFormatPr defaultRowHeight="15" x14ac:dyDescent="0.25"/>
  <cols>
    <col min="1" max="1" width="12" style="87" customWidth="1"/>
    <col min="2" max="2" width="1.5" customWidth="1"/>
    <col min="3" max="3" width="24.375" style="86" customWidth="1"/>
    <col min="4" max="4" width="1.5" customWidth="1"/>
    <col min="5" max="5" width="13.875" style="101" customWidth="1"/>
    <col min="7" max="7" width="34.125" customWidth="1"/>
  </cols>
  <sheetData>
    <row r="2" spans="1:7" s="87" customFormat="1" x14ac:dyDescent="0.25">
      <c r="C2" s="88"/>
      <c r="E2" s="99"/>
    </row>
    <row r="3" spans="1:7" s="12" customFormat="1" x14ac:dyDescent="0.25">
      <c r="A3" s="89" t="s">
        <v>161</v>
      </c>
      <c r="C3" s="85"/>
      <c r="E3" s="100"/>
    </row>
    <row r="5" spans="1:7" s="12" customFormat="1" x14ac:dyDescent="0.25">
      <c r="A5" s="89" t="s">
        <v>151</v>
      </c>
      <c r="C5" s="85"/>
      <c r="E5" s="100">
        <v>22454.06</v>
      </c>
    </row>
    <row r="7" spans="1:7" x14ac:dyDescent="0.25">
      <c r="A7" s="90" t="s">
        <v>152</v>
      </c>
    </row>
    <row r="9" spans="1:7" ht="45" x14ac:dyDescent="0.25">
      <c r="A9" s="92">
        <v>42632</v>
      </c>
      <c r="C9" s="86" t="s">
        <v>162</v>
      </c>
      <c r="E9" s="101">
        <v>235.33</v>
      </c>
      <c r="G9" s="86" t="s">
        <v>165</v>
      </c>
    </row>
    <row r="10" spans="1:7" ht="45" x14ac:dyDescent="0.25">
      <c r="A10" s="92">
        <v>42632</v>
      </c>
      <c r="C10" s="86" t="s">
        <v>153</v>
      </c>
      <c r="E10" s="101">
        <v>95.98</v>
      </c>
    </row>
    <row r="11" spans="1:7" ht="45" x14ac:dyDescent="0.25">
      <c r="A11" s="92">
        <v>42639</v>
      </c>
      <c r="C11" s="86" t="s">
        <v>154</v>
      </c>
      <c r="E11" s="101">
        <v>105</v>
      </c>
    </row>
    <row r="12" spans="1:7" x14ac:dyDescent="0.25">
      <c r="A12" s="91">
        <v>42640</v>
      </c>
      <c r="C12" s="86" t="s">
        <v>155</v>
      </c>
      <c r="E12" s="101">
        <v>156</v>
      </c>
    </row>
    <row r="13" spans="1:7" ht="30" x14ac:dyDescent="0.25">
      <c r="A13" s="92">
        <v>42640</v>
      </c>
      <c r="C13" s="86" t="s">
        <v>156</v>
      </c>
      <c r="E13" s="101">
        <v>253</v>
      </c>
    </row>
    <row r="14" spans="1:7" ht="45" x14ac:dyDescent="0.25">
      <c r="A14" s="92">
        <v>42640</v>
      </c>
      <c r="C14" s="86" t="s">
        <v>157</v>
      </c>
      <c r="E14" s="101">
        <v>120.65</v>
      </c>
    </row>
    <row r="15" spans="1:7" ht="30" x14ac:dyDescent="0.25">
      <c r="A15" s="92">
        <v>42648</v>
      </c>
      <c r="C15" s="86" t="s">
        <v>158</v>
      </c>
      <c r="E15" s="101">
        <v>34</v>
      </c>
    </row>
    <row r="16" spans="1:7" x14ac:dyDescent="0.25">
      <c r="A16" s="92"/>
    </row>
    <row r="17" spans="1:5" s="95" customFormat="1" x14ac:dyDescent="0.25">
      <c r="A17" s="94" t="s">
        <v>160</v>
      </c>
      <c r="C17" s="96"/>
      <c r="E17" s="102">
        <f>SUM(E9:E15)</f>
        <v>999.95999999999992</v>
      </c>
    </row>
    <row r="18" spans="1:5" s="95" customFormat="1" x14ac:dyDescent="0.25">
      <c r="A18" s="94"/>
      <c r="C18" s="96"/>
      <c r="E18" s="102"/>
    </row>
    <row r="19" spans="1:5" s="16" customFormat="1" x14ac:dyDescent="0.25">
      <c r="A19" s="97" t="s">
        <v>163</v>
      </c>
      <c r="C19" s="93"/>
      <c r="E19" s="103"/>
    </row>
    <row r="20" spans="1:5" s="16" customFormat="1" x14ac:dyDescent="0.25">
      <c r="A20" s="98" t="s">
        <v>164</v>
      </c>
      <c r="C20" s="93"/>
      <c r="E20" s="103">
        <v>0.66</v>
      </c>
    </row>
    <row r="22" spans="1:5" s="12" customFormat="1" x14ac:dyDescent="0.25">
      <c r="A22" s="89" t="s">
        <v>159</v>
      </c>
      <c r="C22" s="85"/>
      <c r="E22" s="100">
        <f>SUM(E5-E17+E20)</f>
        <v>21454.760000000002</v>
      </c>
    </row>
    <row r="25" spans="1:5" x14ac:dyDescent="0.25">
      <c r="A25" s="87" t="s">
        <v>166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E28" zoomScale="75" zoomScaleNormal="75" workbookViewId="0">
      <selection activeCell="E40" sqref="E40"/>
    </sheetView>
  </sheetViews>
  <sheetFormatPr defaultRowHeight="15" x14ac:dyDescent="0.25"/>
  <cols>
    <col min="1" max="1" width="10.5" style="21" bestFit="1" customWidth="1"/>
    <col min="2" max="2" width="7.375" bestFit="1" customWidth="1"/>
    <col min="3" max="3" width="24.25" bestFit="1" customWidth="1"/>
    <col min="4" max="4" width="22.625" style="79" customWidth="1"/>
    <col min="5" max="5" width="40.25" customWidth="1"/>
    <col min="6" max="6" width="11.625" bestFit="1" customWidth="1"/>
    <col min="7" max="7" width="12.75" bestFit="1" customWidth="1"/>
    <col min="8" max="9" width="9.375" customWidth="1"/>
    <col min="10" max="10" width="10" customWidth="1"/>
    <col min="11" max="11" width="9.375" customWidth="1"/>
    <col min="12" max="12" width="10.125" bestFit="1" customWidth="1"/>
    <col min="13" max="13" width="9.375" customWidth="1"/>
    <col min="14" max="14" width="13.375" bestFit="1" customWidth="1"/>
    <col min="15" max="16" width="9.375" customWidth="1"/>
    <col min="17" max="17" width="13.25" bestFit="1" customWidth="1"/>
    <col min="18" max="18" width="15.625" customWidth="1"/>
    <col min="19" max="19" width="11.625" bestFit="1" customWidth="1"/>
  </cols>
  <sheetData>
    <row r="1" spans="1:19" s="6" customFormat="1" ht="45" x14ac:dyDescent="0.25">
      <c r="A1" s="84" t="s">
        <v>3</v>
      </c>
      <c r="B1" s="4" t="s">
        <v>4</v>
      </c>
      <c r="C1" s="4" t="s">
        <v>5</v>
      </c>
      <c r="D1" s="5" t="s">
        <v>6</v>
      </c>
      <c r="E1" s="4" t="s">
        <v>7</v>
      </c>
      <c r="F1" s="5" t="s">
        <v>8</v>
      </c>
      <c r="G1" s="5" t="s">
        <v>0</v>
      </c>
      <c r="H1" s="4" t="s">
        <v>9</v>
      </c>
      <c r="I1" s="4" t="s">
        <v>10</v>
      </c>
      <c r="J1" s="5" t="s">
        <v>18</v>
      </c>
      <c r="K1" s="4" t="s">
        <v>11</v>
      </c>
      <c r="L1" s="4" t="s">
        <v>12</v>
      </c>
      <c r="M1" s="4" t="s">
        <v>13</v>
      </c>
      <c r="N1" s="5" t="s">
        <v>14</v>
      </c>
      <c r="O1" s="4" t="s">
        <v>15</v>
      </c>
      <c r="P1" s="5" t="s">
        <v>16</v>
      </c>
      <c r="Q1" s="5" t="s">
        <v>17</v>
      </c>
      <c r="R1" s="5" t="s">
        <v>99</v>
      </c>
      <c r="S1" s="6" t="s">
        <v>21</v>
      </c>
    </row>
    <row r="2" spans="1:19" s="6" customFormat="1" x14ac:dyDescent="0.25">
      <c r="A2" s="84"/>
      <c r="B2" s="4"/>
      <c r="C2" s="4"/>
      <c r="D2" s="5"/>
      <c r="E2" s="4"/>
      <c r="F2" s="5"/>
      <c r="G2" s="5"/>
      <c r="H2" s="4"/>
      <c r="I2" s="4"/>
      <c r="J2" s="5"/>
      <c r="K2" s="4"/>
      <c r="L2" s="4"/>
      <c r="M2" s="4"/>
      <c r="N2" s="5"/>
      <c r="O2" s="4"/>
      <c r="P2" s="5"/>
      <c r="Q2" s="5"/>
      <c r="R2" s="5"/>
    </row>
    <row r="3" spans="1:19" s="6" customFormat="1" x14ac:dyDescent="0.25">
      <c r="A3" s="84"/>
      <c r="B3" s="4"/>
      <c r="C3" s="4"/>
      <c r="D3" s="5"/>
      <c r="E3" s="4"/>
      <c r="F3" s="5"/>
      <c r="G3" s="5"/>
      <c r="H3" s="4"/>
      <c r="I3" s="4"/>
      <c r="J3" s="5"/>
      <c r="K3" s="4"/>
      <c r="L3" s="4"/>
      <c r="M3" s="4"/>
      <c r="N3" s="5"/>
      <c r="O3" s="4"/>
      <c r="P3" s="5"/>
      <c r="Q3" s="5"/>
      <c r="R3" s="5"/>
    </row>
    <row r="4" spans="1:19" s="6" customFormat="1" x14ac:dyDescent="0.25">
      <c r="A4" s="84"/>
      <c r="B4" s="4"/>
      <c r="C4" s="4"/>
      <c r="D4" s="5"/>
      <c r="E4" s="4"/>
      <c r="F4" s="5"/>
      <c r="G4" s="5"/>
      <c r="H4" s="4"/>
      <c r="I4" s="4"/>
      <c r="J4" s="5"/>
      <c r="K4" s="4"/>
      <c r="L4" s="4"/>
      <c r="M4" s="4"/>
      <c r="N4" s="5"/>
      <c r="O4" s="4"/>
      <c r="P4" s="5"/>
      <c r="Q4" s="5"/>
      <c r="R4" s="5"/>
    </row>
    <row r="5" spans="1:19" s="6" customFormat="1" x14ac:dyDescent="0.25">
      <c r="A5" s="84"/>
      <c r="B5" s="4"/>
      <c r="C5" s="4"/>
      <c r="D5" s="5"/>
      <c r="E5" s="4"/>
      <c r="F5" s="5"/>
      <c r="G5" s="5"/>
      <c r="H5" s="4"/>
      <c r="I5" s="4"/>
      <c r="J5" s="5"/>
      <c r="K5" s="4"/>
      <c r="L5" s="4"/>
      <c r="M5" s="4"/>
      <c r="N5" s="5"/>
      <c r="O5" s="4"/>
      <c r="P5" s="5"/>
      <c r="Q5" s="5"/>
      <c r="R5" s="5"/>
    </row>
    <row r="6" spans="1:19" s="16" customFormat="1" x14ac:dyDescent="0.25">
      <c r="A6" s="14">
        <v>42466</v>
      </c>
      <c r="B6" s="3">
        <v>523</v>
      </c>
      <c r="C6" s="2" t="s">
        <v>1</v>
      </c>
      <c r="D6" s="3"/>
      <c r="E6" s="3" t="s">
        <v>19</v>
      </c>
      <c r="F6" s="8"/>
      <c r="G6" s="40">
        <v>201.81</v>
      </c>
      <c r="H6" s="9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6" customFormat="1" x14ac:dyDescent="0.25">
      <c r="A7" s="14">
        <v>42468</v>
      </c>
      <c r="B7" s="3">
        <v>524</v>
      </c>
      <c r="C7" s="2" t="s">
        <v>2</v>
      </c>
      <c r="D7" s="3"/>
      <c r="E7" s="3" t="s">
        <v>20</v>
      </c>
      <c r="F7" s="8"/>
      <c r="G7" s="8"/>
      <c r="H7" s="9"/>
      <c r="I7" s="8"/>
      <c r="J7" s="41">
        <v>20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s="16" customFormat="1" x14ac:dyDescent="0.25">
      <c r="A8" s="14">
        <v>42468</v>
      </c>
      <c r="B8" s="3">
        <v>525</v>
      </c>
      <c r="C8" s="17" t="s">
        <v>22</v>
      </c>
      <c r="D8" s="3"/>
      <c r="E8" s="2" t="s">
        <v>23</v>
      </c>
      <c r="F8" s="40">
        <v>780</v>
      </c>
      <c r="G8" s="8"/>
      <c r="H8" s="8"/>
      <c r="I8" s="8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s="16" customFormat="1" ht="30" x14ac:dyDescent="0.25">
      <c r="A9" s="20">
        <v>42478</v>
      </c>
      <c r="B9" s="3">
        <v>526</v>
      </c>
      <c r="C9" s="17" t="s">
        <v>24</v>
      </c>
      <c r="D9" s="75" t="s">
        <v>29</v>
      </c>
      <c r="E9" s="22" t="s">
        <v>94</v>
      </c>
      <c r="F9" s="41">
        <v>413.92</v>
      </c>
      <c r="G9" s="19"/>
      <c r="H9" s="19"/>
      <c r="I9" s="19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6" customFormat="1" x14ac:dyDescent="0.25">
      <c r="A10" s="20">
        <v>42478</v>
      </c>
      <c r="B10" s="3">
        <v>527</v>
      </c>
      <c r="C10" s="17" t="s">
        <v>24</v>
      </c>
      <c r="D10" s="3"/>
      <c r="E10" s="18" t="s">
        <v>106</v>
      </c>
      <c r="F10" s="19"/>
      <c r="G10" s="19"/>
      <c r="H10" s="41">
        <v>109.59</v>
      </c>
      <c r="I10" s="19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6" customFormat="1" x14ac:dyDescent="0.25">
      <c r="A11" s="20">
        <v>42478</v>
      </c>
      <c r="B11" s="3">
        <v>528</v>
      </c>
      <c r="C11" s="17" t="s">
        <v>25</v>
      </c>
      <c r="D11" s="3"/>
      <c r="E11" s="18" t="s">
        <v>20</v>
      </c>
      <c r="F11" s="19"/>
      <c r="G11" s="19"/>
      <c r="H11" s="19"/>
      <c r="I11" s="19"/>
      <c r="J11" s="41">
        <v>96.95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6" customFormat="1" x14ac:dyDescent="0.25">
      <c r="A12" s="20">
        <v>42478</v>
      </c>
      <c r="B12" s="3">
        <v>529</v>
      </c>
      <c r="C12" s="17" t="s">
        <v>26</v>
      </c>
      <c r="D12" s="3" t="s">
        <v>40</v>
      </c>
      <c r="E12" s="18" t="s">
        <v>95</v>
      </c>
      <c r="F12" s="19"/>
      <c r="G12" s="19"/>
      <c r="H12" s="19"/>
      <c r="I12" s="41">
        <v>6.7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6" customFormat="1" x14ac:dyDescent="0.25">
      <c r="A13" s="20">
        <v>42478</v>
      </c>
      <c r="B13" s="3">
        <v>530</v>
      </c>
      <c r="C13" s="17" t="s">
        <v>27</v>
      </c>
      <c r="D13" s="76"/>
      <c r="E13" s="18" t="s">
        <v>28</v>
      </c>
      <c r="F13" s="15"/>
      <c r="G13" s="15"/>
      <c r="H13" s="15"/>
      <c r="I13" s="15"/>
      <c r="J13" s="15"/>
      <c r="K13" s="15"/>
      <c r="L13" s="15"/>
      <c r="M13" s="41">
        <v>25.5</v>
      </c>
      <c r="N13" s="15"/>
      <c r="O13" s="15"/>
      <c r="P13" s="15"/>
      <c r="Q13" s="15"/>
      <c r="R13" s="15"/>
      <c r="S13" s="15"/>
    </row>
    <row r="14" spans="1:19" s="16" customFormat="1" x14ac:dyDescent="0.25">
      <c r="A14" s="20">
        <v>42478</v>
      </c>
      <c r="B14" s="3">
        <v>531</v>
      </c>
      <c r="C14" s="17" t="s">
        <v>30</v>
      </c>
      <c r="D14" s="76" t="s">
        <v>31</v>
      </c>
      <c r="E14" s="18" t="s">
        <v>32</v>
      </c>
      <c r="F14" s="15"/>
      <c r="G14" s="15"/>
      <c r="H14" s="15"/>
      <c r="I14" s="15"/>
      <c r="J14" s="15"/>
      <c r="K14" s="15"/>
      <c r="L14" s="15"/>
      <c r="M14" s="41">
        <v>33</v>
      </c>
      <c r="N14" s="15"/>
      <c r="O14" s="15"/>
      <c r="P14" s="15"/>
      <c r="Q14" s="15"/>
      <c r="R14" s="15"/>
      <c r="S14" s="15"/>
    </row>
    <row r="15" spans="1:19" s="16" customFormat="1" ht="30" x14ac:dyDescent="0.25">
      <c r="A15" s="20">
        <v>42478</v>
      </c>
      <c r="B15" s="3">
        <v>532</v>
      </c>
      <c r="C15" s="17" t="s">
        <v>33</v>
      </c>
      <c r="D15" s="77" t="s">
        <v>34</v>
      </c>
      <c r="E15" s="3" t="s">
        <v>35</v>
      </c>
      <c r="F15" s="15"/>
      <c r="G15" s="15"/>
      <c r="H15" s="15"/>
      <c r="I15" s="15"/>
      <c r="J15" s="15"/>
      <c r="K15" s="15"/>
      <c r="L15" s="15"/>
      <c r="M15" s="15"/>
      <c r="N15" s="41">
        <v>1000</v>
      </c>
      <c r="O15" s="15"/>
      <c r="P15" s="15"/>
      <c r="Q15" s="15"/>
      <c r="R15" s="15"/>
      <c r="S15" s="15"/>
    </row>
    <row r="16" spans="1:19" s="16" customFormat="1" x14ac:dyDescent="0.25">
      <c r="A16" s="20">
        <v>42478</v>
      </c>
      <c r="B16" s="3">
        <v>533</v>
      </c>
      <c r="C16" s="17" t="s">
        <v>36</v>
      </c>
      <c r="D16" s="76"/>
      <c r="E16" s="18" t="s">
        <v>37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1">
        <v>90</v>
      </c>
      <c r="R16" s="15"/>
      <c r="S16" s="15"/>
    </row>
    <row r="17" spans="1:19" s="16" customFormat="1" x14ac:dyDescent="0.25">
      <c r="A17" s="20">
        <v>42495</v>
      </c>
      <c r="B17" s="3">
        <v>534</v>
      </c>
      <c r="C17" s="17" t="s">
        <v>38</v>
      </c>
      <c r="D17" s="76"/>
      <c r="E17" s="18" t="s">
        <v>39</v>
      </c>
      <c r="F17" s="15"/>
      <c r="G17" s="15"/>
      <c r="H17" s="15"/>
      <c r="I17" s="41">
        <v>400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6" customFormat="1" x14ac:dyDescent="0.25">
      <c r="A18" s="20">
        <v>42506</v>
      </c>
      <c r="B18" s="3">
        <v>535</v>
      </c>
      <c r="C18" s="17" t="s">
        <v>24</v>
      </c>
      <c r="D18" s="76"/>
      <c r="E18" s="18" t="s">
        <v>105</v>
      </c>
      <c r="F18" s="15"/>
      <c r="G18" s="15"/>
      <c r="H18" s="41">
        <v>109.59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6" customFormat="1" x14ac:dyDescent="0.25">
      <c r="A19" s="20">
        <v>42506</v>
      </c>
      <c r="B19" s="3">
        <v>536</v>
      </c>
      <c r="C19" s="17" t="s">
        <v>24</v>
      </c>
      <c r="D19" s="76" t="s">
        <v>101</v>
      </c>
      <c r="E19" s="18" t="s">
        <v>96</v>
      </c>
      <c r="F19" s="15"/>
      <c r="G19" s="15"/>
      <c r="H19" s="15"/>
      <c r="I19" s="15"/>
      <c r="J19" s="15"/>
      <c r="K19" s="15"/>
      <c r="L19" s="15"/>
      <c r="M19" s="41">
        <v>17.71</v>
      </c>
      <c r="N19" s="15"/>
      <c r="O19" s="15"/>
      <c r="P19" s="15"/>
      <c r="Q19" s="15"/>
      <c r="R19" s="15"/>
      <c r="S19" s="15"/>
    </row>
    <row r="20" spans="1:19" s="16" customFormat="1" ht="30" x14ac:dyDescent="0.25">
      <c r="A20" s="20">
        <v>42506</v>
      </c>
      <c r="B20" s="3">
        <v>537</v>
      </c>
      <c r="C20" s="17" t="s">
        <v>27</v>
      </c>
      <c r="D20" s="76" t="s">
        <v>102</v>
      </c>
      <c r="E20" s="22" t="s">
        <v>97</v>
      </c>
      <c r="F20" s="15"/>
      <c r="G20" s="15"/>
      <c r="H20" s="15"/>
      <c r="I20" s="15"/>
      <c r="J20" s="15"/>
      <c r="K20" s="15"/>
      <c r="L20" s="15"/>
      <c r="M20" s="41">
        <v>26</v>
      </c>
      <c r="N20" s="15"/>
      <c r="O20" s="15"/>
      <c r="P20" s="15"/>
      <c r="Q20" s="15"/>
      <c r="R20" s="15"/>
      <c r="S20" s="15"/>
    </row>
    <row r="21" spans="1:19" s="16" customFormat="1" x14ac:dyDescent="0.25">
      <c r="A21" s="20">
        <v>42506</v>
      </c>
      <c r="B21" s="3">
        <v>538</v>
      </c>
      <c r="C21" s="17" t="s">
        <v>30</v>
      </c>
      <c r="D21" s="76" t="s">
        <v>103</v>
      </c>
      <c r="E21" s="18" t="s">
        <v>98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1">
        <v>93.86</v>
      </c>
      <c r="S21" s="15"/>
    </row>
    <row r="22" spans="1:19" s="16" customFormat="1" ht="30" x14ac:dyDescent="0.25">
      <c r="A22" s="20">
        <v>42406</v>
      </c>
      <c r="B22" s="3">
        <v>539</v>
      </c>
      <c r="C22" s="17" t="s">
        <v>100</v>
      </c>
      <c r="D22" s="76"/>
      <c r="E22" s="22" t="s">
        <v>107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1">
        <v>120</v>
      </c>
      <c r="R22" s="15"/>
      <c r="S22" s="15"/>
    </row>
    <row r="23" spans="1:19" s="16" customFormat="1" x14ac:dyDescent="0.25">
      <c r="A23" s="20">
        <v>42541</v>
      </c>
      <c r="B23" s="3">
        <v>541</v>
      </c>
      <c r="C23" s="17" t="s">
        <v>24</v>
      </c>
      <c r="D23" s="76"/>
      <c r="E23" s="22" t="s">
        <v>104</v>
      </c>
      <c r="F23" s="15"/>
      <c r="G23" s="15"/>
      <c r="H23" s="41">
        <v>109.59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6" customFormat="1" ht="30" x14ac:dyDescent="0.25">
      <c r="A24" s="20">
        <v>42551</v>
      </c>
      <c r="B24" s="3">
        <v>542</v>
      </c>
      <c r="C24" s="17" t="s">
        <v>108</v>
      </c>
      <c r="D24" s="76" t="s">
        <v>109</v>
      </c>
      <c r="E24" s="22" t="s">
        <v>111</v>
      </c>
      <c r="F24" s="15"/>
      <c r="G24" s="15"/>
      <c r="H24" s="15"/>
      <c r="I24" s="41">
        <v>22.18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6" customFormat="1" x14ac:dyDescent="0.25">
      <c r="A25" s="20">
        <v>42551</v>
      </c>
      <c r="B25" s="3">
        <v>543</v>
      </c>
      <c r="C25" s="17" t="s">
        <v>110</v>
      </c>
      <c r="D25" s="76" t="s">
        <v>112</v>
      </c>
      <c r="E25" s="22" t="s">
        <v>113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1">
        <v>24.98</v>
      </c>
      <c r="R25" s="15"/>
      <c r="S25" s="15"/>
    </row>
    <row r="26" spans="1:19" s="16" customFormat="1" x14ac:dyDescent="0.25">
      <c r="A26" s="20">
        <v>42559</v>
      </c>
      <c r="B26" s="3">
        <v>544</v>
      </c>
      <c r="C26" s="17" t="s">
        <v>114</v>
      </c>
      <c r="D26" s="76" t="s">
        <v>115</v>
      </c>
      <c r="E26" s="22" t="s">
        <v>116</v>
      </c>
      <c r="F26" s="15"/>
      <c r="G26" s="41">
        <v>11.58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6" customFormat="1" x14ac:dyDescent="0.25">
      <c r="A27" s="20">
        <v>42569</v>
      </c>
      <c r="B27" s="3">
        <v>545</v>
      </c>
      <c r="C27" s="17" t="s">
        <v>24</v>
      </c>
      <c r="D27" s="76"/>
      <c r="E27" s="22" t="s">
        <v>117</v>
      </c>
      <c r="F27" s="15"/>
      <c r="G27" s="15"/>
      <c r="H27" s="41">
        <v>109.59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x14ac:dyDescent="0.25">
      <c r="A28" s="20">
        <v>42569</v>
      </c>
      <c r="B28" s="3">
        <v>546</v>
      </c>
      <c r="C28" s="17" t="s">
        <v>122</v>
      </c>
      <c r="D28" s="76"/>
      <c r="E28" s="22" t="s">
        <v>123</v>
      </c>
      <c r="F28" s="15"/>
      <c r="G28" s="15"/>
      <c r="H28" s="19"/>
      <c r="I28" s="15"/>
      <c r="J28" s="41">
        <v>152.88</v>
      </c>
      <c r="K28" s="15"/>
      <c r="L28" s="15"/>
      <c r="M28" s="15"/>
      <c r="N28" s="15"/>
      <c r="O28" s="15"/>
      <c r="P28" s="15"/>
      <c r="Q28" s="15"/>
      <c r="R28" s="15"/>
      <c r="S28" s="15"/>
    </row>
    <row r="29" spans="1:19" s="16" customFormat="1" x14ac:dyDescent="0.25">
      <c r="A29" s="20">
        <v>42575</v>
      </c>
      <c r="B29" s="3">
        <v>547</v>
      </c>
      <c r="C29" s="17" t="s">
        <v>27</v>
      </c>
      <c r="D29" s="76" t="s">
        <v>124</v>
      </c>
      <c r="E29" s="22" t="s">
        <v>127</v>
      </c>
      <c r="F29" s="15"/>
      <c r="G29" s="15"/>
      <c r="H29" s="19"/>
      <c r="I29" s="15"/>
      <c r="J29" s="15"/>
      <c r="K29" s="15"/>
      <c r="L29" s="15"/>
      <c r="M29" s="41">
        <v>50</v>
      </c>
      <c r="N29" s="15"/>
      <c r="O29" s="15"/>
      <c r="P29" s="15"/>
      <c r="Q29" s="15"/>
      <c r="R29" s="15"/>
      <c r="S29" s="15"/>
    </row>
    <row r="30" spans="1:19" s="16" customFormat="1" x14ac:dyDescent="0.25">
      <c r="A30" s="20">
        <v>42578</v>
      </c>
      <c r="B30" s="3">
        <v>548</v>
      </c>
      <c r="C30" s="17" t="s">
        <v>125</v>
      </c>
      <c r="D30" s="76"/>
      <c r="E30" s="22" t="s">
        <v>126</v>
      </c>
      <c r="F30" s="15"/>
      <c r="G30" s="15"/>
      <c r="H30" s="19"/>
      <c r="I30" s="15"/>
      <c r="J30" s="15"/>
      <c r="K30" s="15"/>
      <c r="L30" s="15"/>
      <c r="M30" s="15"/>
      <c r="N30" s="15"/>
      <c r="O30" s="15"/>
      <c r="P30" s="15"/>
      <c r="Q30" s="41">
        <v>483.26</v>
      </c>
      <c r="R30" s="15"/>
      <c r="S30" s="15"/>
    </row>
    <row r="31" spans="1:19" s="16" customFormat="1" x14ac:dyDescent="0.25">
      <c r="A31" s="20">
        <v>42602</v>
      </c>
      <c r="B31" s="3">
        <v>549</v>
      </c>
      <c r="C31" s="17" t="s">
        <v>27</v>
      </c>
      <c r="D31" s="76" t="s">
        <v>124</v>
      </c>
      <c r="E31" s="22" t="s">
        <v>128</v>
      </c>
      <c r="F31" s="15"/>
      <c r="G31" s="15"/>
      <c r="H31" s="19"/>
      <c r="I31" s="15"/>
      <c r="J31" s="15"/>
      <c r="K31" s="15"/>
      <c r="L31" s="15"/>
      <c r="M31" s="80">
        <v>40</v>
      </c>
      <c r="N31" s="15"/>
      <c r="O31" s="15"/>
      <c r="P31" s="15"/>
      <c r="Q31" s="15"/>
      <c r="R31" s="15"/>
      <c r="S31" s="15"/>
    </row>
    <row r="32" spans="1:19" s="16" customFormat="1" x14ac:dyDescent="0.25">
      <c r="A32" s="20">
        <v>42608</v>
      </c>
      <c r="B32" s="3">
        <v>550</v>
      </c>
      <c r="C32" s="17" t="s">
        <v>26</v>
      </c>
      <c r="D32" s="76" t="s">
        <v>129</v>
      </c>
      <c r="E32" s="22" t="s">
        <v>130</v>
      </c>
      <c r="F32" s="41">
        <v>576.96</v>
      </c>
      <c r="G32" s="15"/>
      <c r="H32" s="19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6" customFormat="1" ht="30" x14ac:dyDescent="0.25">
      <c r="A33" s="20">
        <v>42632</v>
      </c>
      <c r="B33" s="3">
        <v>551</v>
      </c>
      <c r="C33" s="17" t="s">
        <v>24</v>
      </c>
      <c r="D33" s="76"/>
      <c r="E33" s="22" t="s">
        <v>135</v>
      </c>
      <c r="F33" s="15"/>
      <c r="G33" s="15"/>
      <c r="H33" s="41">
        <v>229.33</v>
      </c>
      <c r="I33" s="15"/>
      <c r="J33" s="15"/>
      <c r="K33" s="15"/>
      <c r="L33" s="41">
        <v>6</v>
      </c>
      <c r="M33" s="15"/>
      <c r="N33" s="15"/>
      <c r="O33" s="15"/>
      <c r="P33" s="15"/>
      <c r="Q33" s="15"/>
      <c r="R33" s="15"/>
      <c r="S33" s="15"/>
    </row>
    <row r="34" spans="1:19" s="16" customFormat="1" ht="30" x14ac:dyDescent="0.25">
      <c r="A34" s="20">
        <v>42632</v>
      </c>
      <c r="B34" s="3">
        <v>552</v>
      </c>
      <c r="C34" s="17" t="s">
        <v>136</v>
      </c>
      <c r="D34" s="76"/>
      <c r="E34" s="22" t="s">
        <v>137</v>
      </c>
      <c r="F34" s="15"/>
      <c r="G34" s="15"/>
      <c r="H34" s="19"/>
      <c r="I34" s="80">
        <v>95.98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6" customFormat="1" x14ac:dyDescent="0.25">
      <c r="A35" s="20">
        <v>42639</v>
      </c>
      <c r="B35" s="3">
        <v>553</v>
      </c>
      <c r="C35" s="17" t="s">
        <v>138</v>
      </c>
      <c r="D35" s="76"/>
      <c r="E35" s="22" t="s">
        <v>139</v>
      </c>
      <c r="F35" s="15"/>
      <c r="G35" s="15"/>
      <c r="H35" s="19"/>
      <c r="I35" s="15"/>
      <c r="J35" s="15"/>
      <c r="K35" s="15"/>
      <c r="L35" s="15"/>
      <c r="M35" s="15"/>
      <c r="N35" s="15"/>
      <c r="O35" s="15"/>
      <c r="P35" s="15"/>
      <c r="Q35" s="80">
        <v>105</v>
      </c>
      <c r="R35" s="15"/>
      <c r="S35" s="15"/>
    </row>
    <row r="36" spans="1:19" s="16" customFormat="1" x14ac:dyDescent="0.25">
      <c r="A36" s="20">
        <v>42640</v>
      </c>
      <c r="B36" s="3">
        <v>554</v>
      </c>
      <c r="C36" s="17" t="s">
        <v>140</v>
      </c>
      <c r="D36" s="76"/>
      <c r="E36" s="22" t="s">
        <v>141</v>
      </c>
      <c r="F36" s="15"/>
      <c r="G36" s="15"/>
      <c r="H36" s="19"/>
      <c r="I36" s="15"/>
      <c r="J36" s="80">
        <v>156</v>
      </c>
      <c r="K36" s="15"/>
      <c r="L36" s="15"/>
      <c r="M36" s="15"/>
      <c r="N36" s="15"/>
      <c r="O36" s="15"/>
      <c r="P36" s="15"/>
      <c r="Q36" s="15"/>
      <c r="R36" s="15"/>
      <c r="S36" s="15"/>
    </row>
    <row r="37" spans="1:19" s="16" customFormat="1" x14ac:dyDescent="0.25">
      <c r="A37" s="20">
        <v>42640</v>
      </c>
      <c r="B37" s="3">
        <v>555</v>
      </c>
      <c r="C37" s="17" t="s">
        <v>142</v>
      </c>
      <c r="D37" s="76"/>
      <c r="E37" s="22" t="s">
        <v>143</v>
      </c>
      <c r="F37" s="15"/>
      <c r="G37" s="15"/>
      <c r="H37" s="19"/>
      <c r="I37" s="15"/>
      <c r="J37" s="15"/>
      <c r="K37" s="80">
        <v>253</v>
      </c>
      <c r="L37" s="15"/>
      <c r="M37" s="15"/>
      <c r="N37" s="15"/>
      <c r="O37" s="15"/>
      <c r="P37" s="15"/>
      <c r="Q37" s="15"/>
      <c r="R37" s="15"/>
      <c r="S37" s="15"/>
    </row>
    <row r="38" spans="1:19" s="16" customFormat="1" x14ac:dyDescent="0.25">
      <c r="A38" s="20">
        <v>42640</v>
      </c>
      <c r="B38" s="3">
        <v>556</v>
      </c>
      <c r="C38" s="17" t="s">
        <v>144</v>
      </c>
      <c r="D38" s="76"/>
      <c r="E38" s="22" t="s">
        <v>145</v>
      </c>
      <c r="F38" s="15"/>
      <c r="G38" s="15"/>
      <c r="H38" s="19"/>
      <c r="I38" s="15"/>
      <c r="J38" s="15"/>
      <c r="K38" s="15"/>
      <c r="L38" s="15"/>
      <c r="M38" s="15"/>
      <c r="N38" s="41">
        <v>120.65</v>
      </c>
      <c r="O38" s="15"/>
      <c r="P38" s="15"/>
      <c r="Q38" s="15"/>
      <c r="R38" s="15"/>
      <c r="S38" s="15"/>
    </row>
    <row r="39" spans="1:19" s="16" customFormat="1" x14ac:dyDescent="0.25">
      <c r="A39" s="20">
        <v>42648</v>
      </c>
      <c r="B39" s="3">
        <v>557</v>
      </c>
      <c r="C39" s="17" t="s">
        <v>146</v>
      </c>
      <c r="D39" s="76"/>
      <c r="E39" s="22" t="s">
        <v>147</v>
      </c>
      <c r="F39" s="15"/>
      <c r="G39" s="15"/>
      <c r="H39" s="19"/>
      <c r="I39" s="15"/>
      <c r="J39" s="15"/>
      <c r="K39" s="15"/>
      <c r="L39" s="15"/>
      <c r="M39" s="80">
        <v>34</v>
      </c>
      <c r="N39" s="15"/>
      <c r="O39" s="15"/>
      <c r="P39" s="15"/>
      <c r="Q39" s="15"/>
      <c r="R39" s="15"/>
      <c r="S39" s="15"/>
    </row>
    <row r="40" spans="1:19" s="16" customFormat="1" x14ac:dyDescent="0.25">
      <c r="A40" s="20"/>
      <c r="B40" s="3"/>
      <c r="C40" s="17"/>
      <c r="D40" s="76"/>
      <c r="E40" s="22"/>
      <c r="F40" s="15"/>
      <c r="G40" s="15"/>
      <c r="H40" s="19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6" customFormat="1" x14ac:dyDescent="0.25">
      <c r="A41" s="20"/>
      <c r="B41" s="3"/>
      <c r="C41" s="17"/>
      <c r="D41" s="76"/>
      <c r="E41" s="22"/>
      <c r="F41" s="15"/>
      <c r="G41" s="15"/>
      <c r="H41" s="19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6" customFormat="1" x14ac:dyDescent="0.25">
      <c r="A42" s="20"/>
      <c r="B42" s="3"/>
      <c r="D42" s="7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2" customFormat="1" x14ac:dyDescent="0.25">
      <c r="A43" s="24"/>
      <c r="D43" s="78"/>
      <c r="E43" s="12" t="s">
        <v>41</v>
      </c>
      <c r="F43" s="11">
        <f t="shared" ref="F43:N43" si="0">SUM(F6:F42)</f>
        <v>1770.88</v>
      </c>
      <c r="G43" s="11">
        <f t="shared" si="0"/>
        <v>213.39000000000001</v>
      </c>
      <c r="H43" s="11">
        <f t="shared" si="0"/>
        <v>667.69</v>
      </c>
      <c r="I43" s="11">
        <f t="shared" si="0"/>
        <v>524.86</v>
      </c>
      <c r="J43" s="11">
        <f t="shared" si="0"/>
        <v>425.83</v>
      </c>
      <c r="K43" s="11">
        <f t="shared" si="0"/>
        <v>253</v>
      </c>
      <c r="L43" s="11">
        <f t="shared" si="0"/>
        <v>6</v>
      </c>
      <c r="M43" s="11">
        <f t="shared" si="0"/>
        <v>226.21</v>
      </c>
      <c r="N43" s="11">
        <f t="shared" si="0"/>
        <v>1120.6500000000001</v>
      </c>
      <c r="O43" s="11"/>
      <c r="P43" s="11"/>
      <c r="Q43" s="11">
        <f>SUM(Q6:Q42)</f>
        <v>823.24</v>
      </c>
      <c r="R43" s="11">
        <f>SUM(R2:R42)</f>
        <v>93.86</v>
      </c>
      <c r="S43" s="11">
        <f>SUM(F43:R43)</f>
        <v>6125.61</v>
      </c>
    </row>
    <row r="44" spans="1:19" x14ac:dyDescent="0.25">
      <c r="A44" s="2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</row>
    <row r="45" spans="1:19" x14ac:dyDescent="0.25">
      <c r="A45" s="23"/>
      <c r="E45" t="s">
        <v>58</v>
      </c>
      <c r="F45" s="10">
        <f>SUM(F43:R43)</f>
        <v>6125.61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5"/>
    </row>
    <row r="46" spans="1:19" x14ac:dyDescent="0.25">
      <c r="A46" s="7"/>
      <c r="E46" t="s">
        <v>59</v>
      </c>
      <c r="F46" s="83">
        <f>SUM(I34+J36+K37+M31+M39+Q35)</f>
        <v>683.98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5"/>
    </row>
    <row r="47" spans="1:19" x14ac:dyDescent="0.25">
      <c r="A47" s="7"/>
      <c r="E47" t="s">
        <v>60</v>
      </c>
      <c r="F47" s="10">
        <f>SUM(F45-F46)</f>
        <v>5441.6299999999992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5"/>
    </row>
    <row r="48" spans="1:19" x14ac:dyDescent="0.25">
      <c r="A48" s="7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x14ac:dyDescent="0.25">
      <c r="A49" s="7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x14ac:dyDescent="0.25">
      <c r="A50" s="7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x14ac:dyDescent="0.25">
      <c r="A51" s="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x14ac:dyDescent="0.25">
      <c r="A52" s="7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x14ac:dyDescent="0.25">
      <c r="A53" s="7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x14ac:dyDescent="0.25">
      <c r="A54" s="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x14ac:dyDescent="0.25">
      <c r="A55" s="7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x14ac:dyDescent="0.25">
      <c r="A56" s="7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</sheetData>
  <pageMargins left="0.7" right="0.7" top="0.75" bottom="0.75" header="0.3" footer="0.3"/>
  <pageSetup paperSize="9" scale="5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0" workbookViewId="0">
      <selection activeCell="F28" sqref="F28"/>
    </sheetView>
  </sheetViews>
  <sheetFormatPr defaultRowHeight="15" x14ac:dyDescent="0.25"/>
  <cols>
    <col min="1" max="1" width="25.125" bestFit="1" customWidth="1"/>
    <col min="2" max="2" width="12.625" customWidth="1"/>
    <col min="4" max="4" width="44.375" bestFit="1" customWidth="1"/>
    <col min="5" max="5" width="17.375" bestFit="1" customWidth="1"/>
    <col min="6" max="6" width="12.875" customWidth="1"/>
  </cols>
  <sheetData>
    <row r="1" spans="1:6" x14ac:dyDescent="0.25">
      <c r="A1" s="25" t="s">
        <v>42</v>
      </c>
      <c r="B1" s="26"/>
      <c r="C1" s="26"/>
      <c r="F1" s="26"/>
    </row>
    <row r="2" spans="1:6" x14ac:dyDescent="0.25">
      <c r="B2" s="26"/>
      <c r="C2" s="26"/>
      <c r="F2" s="26"/>
    </row>
    <row r="3" spans="1:6" x14ac:dyDescent="0.25">
      <c r="A3" s="25" t="s">
        <v>43</v>
      </c>
      <c r="B3" s="26"/>
      <c r="C3" s="26"/>
      <c r="E3" s="25" t="s">
        <v>44</v>
      </c>
      <c r="F3" s="26"/>
    </row>
    <row r="4" spans="1:6" x14ac:dyDescent="0.25">
      <c r="A4" t="s">
        <v>56</v>
      </c>
      <c r="B4" s="26">
        <v>2339.75</v>
      </c>
      <c r="C4" s="26"/>
      <c r="E4" t="s">
        <v>56</v>
      </c>
      <c r="F4" s="26">
        <v>16016.5</v>
      </c>
    </row>
    <row r="5" spans="1:6" x14ac:dyDescent="0.25">
      <c r="A5" t="s">
        <v>61</v>
      </c>
      <c r="B5" s="26">
        <v>150.09</v>
      </c>
      <c r="C5" s="26"/>
      <c r="E5" t="s">
        <v>46</v>
      </c>
      <c r="F5" s="26">
        <v>4.0199999999999996</v>
      </c>
    </row>
    <row r="6" spans="1:6" x14ac:dyDescent="0.25">
      <c r="A6" s="37" t="s">
        <v>57</v>
      </c>
      <c r="B6" s="36">
        <f>SUM(B4-B5)</f>
        <v>2189.66</v>
      </c>
      <c r="C6" s="26"/>
      <c r="E6" s="38" t="s">
        <v>149</v>
      </c>
      <c r="F6" s="39">
        <f>SUM(F4:F5)</f>
        <v>16020.52</v>
      </c>
    </row>
    <row r="7" spans="1:6" x14ac:dyDescent="0.25">
      <c r="B7" s="26"/>
      <c r="C7" s="26"/>
      <c r="F7" s="26"/>
    </row>
    <row r="8" spans="1:6" x14ac:dyDescent="0.25">
      <c r="A8" s="27" t="s">
        <v>45</v>
      </c>
      <c r="B8" s="26"/>
      <c r="C8" s="26"/>
    </row>
    <row r="9" spans="1:6" x14ac:dyDescent="0.25">
      <c r="B9" s="26">
        <v>2273</v>
      </c>
      <c r="C9" s="26"/>
      <c r="D9" t="s">
        <v>47</v>
      </c>
      <c r="F9" s="26"/>
    </row>
    <row r="10" spans="1:6" x14ac:dyDescent="0.25">
      <c r="B10" s="26">
        <v>374.14</v>
      </c>
      <c r="C10" s="26"/>
      <c r="D10" t="s">
        <v>48</v>
      </c>
      <c r="F10" s="26"/>
    </row>
    <row r="11" spans="1:6" x14ac:dyDescent="0.25">
      <c r="B11" s="26">
        <v>1000</v>
      </c>
      <c r="C11" s="26"/>
      <c r="D11" t="s">
        <v>62</v>
      </c>
      <c r="F11" s="26"/>
    </row>
    <row r="12" spans="1:6" x14ac:dyDescent="0.25">
      <c r="B12" s="26">
        <v>20</v>
      </c>
      <c r="C12" s="26"/>
      <c r="D12" t="s">
        <v>121</v>
      </c>
      <c r="F12" s="26"/>
    </row>
    <row r="13" spans="1:6" x14ac:dyDescent="0.25">
      <c r="B13" s="26">
        <v>5000</v>
      </c>
      <c r="C13" s="26"/>
      <c r="D13" t="s">
        <v>131</v>
      </c>
      <c r="F13" s="26"/>
    </row>
    <row r="14" spans="1:6" x14ac:dyDescent="0.25">
      <c r="B14" s="26">
        <v>703.05</v>
      </c>
      <c r="C14" s="26"/>
      <c r="D14" t="s">
        <v>132</v>
      </c>
      <c r="F14" s="26"/>
    </row>
    <row r="15" spans="1:6" ht="15.75" thickBot="1" x14ac:dyDescent="0.3">
      <c r="A15" s="30" t="s">
        <v>49</v>
      </c>
      <c r="B15" s="31">
        <f>SUM(B9:B14)</f>
        <v>9370.1899999999987</v>
      </c>
      <c r="C15" s="32"/>
      <c r="F15" s="26"/>
    </row>
    <row r="16" spans="1:6" ht="15.75" thickTop="1" x14ac:dyDescent="0.25">
      <c r="B16" s="26"/>
      <c r="C16" s="26"/>
      <c r="F16" s="26"/>
    </row>
    <row r="17" spans="1:6" x14ac:dyDescent="0.25">
      <c r="A17" t="s">
        <v>50</v>
      </c>
      <c r="B17" s="26">
        <f>Expenditure!F47</f>
        <v>5441.6299999999992</v>
      </c>
      <c r="C17" s="26"/>
      <c r="F17" s="26"/>
    </row>
    <row r="18" spans="1:6" x14ac:dyDescent="0.25">
      <c r="A18" t="s">
        <v>51</v>
      </c>
      <c r="B18" s="33">
        <f>Expenditure!F46</f>
        <v>683.98</v>
      </c>
      <c r="C18" s="26"/>
      <c r="F18" s="26"/>
    </row>
    <row r="19" spans="1:6" s="12" customFormat="1" ht="15.75" thickBot="1" x14ac:dyDescent="0.3">
      <c r="A19" s="30" t="s">
        <v>52</v>
      </c>
      <c r="B19" s="31">
        <f>SUM(B17:B18)</f>
        <v>6125.6099999999988</v>
      </c>
      <c r="C19" s="32"/>
      <c r="F19" s="34"/>
    </row>
    <row r="20" spans="1:6" ht="15.75" thickTop="1" x14ac:dyDescent="0.25">
      <c r="B20" s="26"/>
      <c r="C20" s="26"/>
      <c r="F20" s="26"/>
    </row>
    <row r="21" spans="1:6" x14ac:dyDescent="0.25">
      <c r="B21" s="26"/>
      <c r="C21" s="26"/>
      <c r="F21" s="26"/>
    </row>
    <row r="22" spans="1:6" ht="15.75" thickBot="1" x14ac:dyDescent="0.3">
      <c r="A22" s="28" t="s">
        <v>53</v>
      </c>
      <c r="B22" s="29">
        <f>B6+B15-B17</f>
        <v>6118.2199999999993</v>
      </c>
      <c r="C22" s="35"/>
      <c r="F22" s="26"/>
    </row>
    <row r="23" spans="1:6" ht="15.75" thickTop="1" x14ac:dyDescent="0.25">
      <c r="B23" s="26"/>
      <c r="C23" s="26"/>
      <c r="F23" s="26"/>
    </row>
    <row r="24" spans="1:6" ht="15.75" thickBot="1" x14ac:dyDescent="0.3">
      <c r="A24" s="28" t="s">
        <v>150</v>
      </c>
      <c r="B24" s="29">
        <v>6118.22</v>
      </c>
      <c r="C24" s="26"/>
      <c r="F24" s="26"/>
    </row>
    <row r="25" spans="1:6" ht="15.75" thickTop="1" x14ac:dyDescent="0.25">
      <c r="B25" s="26"/>
      <c r="C25" s="26"/>
      <c r="F25" s="26"/>
    </row>
    <row r="26" spans="1:6" ht="15.75" thickBot="1" x14ac:dyDescent="0.3">
      <c r="A26" t="s">
        <v>54</v>
      </c>
      <c r="B26" s="26">
        <f>B24-B22</f>
        <v>0</v>
      </c>
      <c r="C26" s="26"/>
      <c r="E26" s="28" t="s">
        <v>55</v>
      </c>
      <c r="F26" s="29">
        <f>F6+B24</f>
        <v>22138.74</v>
      </c>
    </row>
    <row r="27" spans="1:6" ht="15.75" thickTop="1" x14ac:dyDescent="0.25">
      <c r="B27" s="26"/>
      <c r="C27" s="26"/>
      <c r="F27" s="26"/>
    </row>
    <row r="28" spans="1:6" x14ac:dyDescent="0.25">
      <c r="B28" s="26"/>
      <c r="C28" s="26"/>
      <c r="F28" s="26"/>
    </row>
  </sheetData>
  <pageMargins left="0.7" right="0.7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5" zoomScale="75" zoomScaleNormal="75" workbookViewId="0">
      <selection activeCell="F31" sqref="F31"/>
    </sheetView>
  </sheetViews>
  <sheetFormatPr defaultRowHeight="15" x14ac:dyDescent="0.25"/>
  <cols>
    <col min="1" max="1" width="41" style="16" bestFit="1" customWidth="1"/>
    <col min="2" max="2" width="27.125" style="57" customWidth="1"/>
    <col min="3" max="3" width="2.125" style="16" customWidth="1"/>
    <col min="4" max="4" width="28.625" style="58" bestFit="1" customWidth="1"/>
    <col min="5" max="5" width="17.25" style="58" customWidth="1"/>
    <col min="6" max="6" width="56.75" bestFit="1" customWidth="1"/>
    <col min="7" max="7" width="7.875" customWidth="1"/>
    <col min="9" max="9" width="60.125" customWidth="1"/>
  </cols>
  <sheetData>
    <row r="1" spans="1:7" s="25" customFormat="1" x14ac:dyDescent="0.25">
      <c r="A1" s="69" t="s">
        <v>86</v>
      </c>
      <c r="B1" s="42"/>
      <c r="D1" s="43"/>
      <c r="E1" s="43"/>
    </row>
    <row r="2" spans="1:7" x14ac:dyDescent="0.25">
      <c r="A2" s="44"/>
      <c r="B2" s="45"/>
      <c r="C2" s="44"/>
      <c r="D2" s="46"/>
      <c r="E2" s="46"/>
      <c r="F2" s="1"/>
    </row>
    <row r="3" spans="1:7" x14ac:dyDescent="0.25">
      <c r="A3" s="13" t="s">
        <v>63</v>
      </c>
      <c r="B3" s="47"/>
      <c r="C3" s="18"/>
      <c r="D3" s="48"/>
      <c r="E3" s="48"/>
      <c r="F3" s="1"/>
    </row>
    <row r="4" spans="1:7" s="12" customFormat="1" x14ac:dyDescent="0.25">
      <c r="A4" s="13"/>
      <c r="B4" s="49" t="s">
        <v>90</v>
      </c>
      <c r="C4" s="13"/>
      <c r="D4" s="50" t="s">
        <v>64</v>
      </c>
      <c r="E4" s="50" t="s">
        <v>65</v>
      </c>
      <c r="F4" s="13"/>
    </row>
    <row r="5" spans="1:7" x14ac:dyDescent="0.25">
      <c r="A5" s="70" t="s">
        <v>25</v>
      </c>
      <c r="B5" s="71">
        <v>97</v>
      </c>
      <c r="C5" s="72"/>
      <c r="D5" s="73">
        <v>96.95</v>
      </c>
      <c r="E5" s="73">
        <f t="shared" ref="E5:E13" si="0">B5-D5</f>
        <v>4.9999999999997158E-2</v>
      </c>
      <c r="F5" s="1"/>
    </row>
    <row r="6" spans="1:7" x14ac:dyDescent="0.25">
      <c r="A6" s="1" t="s">
        <v>66</v>
      </c>
      <c r="B6" s="47">
        <v>1316</v>
      </c>
      <c r="C6" s="18"/>
      <c r="D6" s="48">
        <v>667.69</v>
      </c>
      <c r="E6" s="48">
        <f t="shared" si="0"/>
        <v>648.30999999999995</v>
      </c>
      <c r="F6" s="1"/>
    </row>
    <row r="7" spans="1:7" x14ac:dyDescent="0.25">
      <c r="A7" s="1" t="s">
        <v>12</v>
      </c>
      <c r="B7" s="47">
        <v>50</v>
      </c>
      <c r="C7" s="18"/>
      <c r="D7" s="48">
        <v>6</v>
      </c>
      <c r="E7" s="48">
        <f t="shared" si="0"/>
        <v>44</v>
      </c>
      <c r="F7" s="1"/>
    </row>
    <row r="8" spans="1:7" x14ac:dyDescent="0.25">
      <c r="A8" s="72" t="s">
        <v>11</v>
      </c>
      <c r="B8" s="71">
        <v>260</v>
      </c>
      <c r="C8" s="74"/>
      <c r="D8" s="73">
        <v>253</v>
      </c>
      <c r="E8" s="73">
        <f t="shared" si="0"/>
        <v>7</v>
      </c>
      <c r="F8" s="1"/>
    </row>
    <row r="9" spans="1:7" x14ac:dyDescent="0.25">
      <c r="A9" s="72" t="s">
        <v>67</v>
      </c>
      <c r="B9" s="71">
        <v>120</v>
      </c>
      <c r="C9" s="74"/>
      <c r="D9" s="73">
        <v>156</v>
      </c>
      <c r="E9" s="73">
        <f t="shared" si="0"/>
        <v>-36</v>
      </c>
      <c r="F9" s="1"/>
    </row>
    <row r="10" spans="1:7" x14ac:dyDescent="0.25">
      <c r="A10" s="72" t="s">
        <v>89</v>
      </c>
      <c r="B10" s="71">
        <v>7</v>
      </c>
      <c r="C10" s="74"/>
      <c r="D10" s="73">
        <v>6.7</v>
      </c>
      <c r="E10" s="73">
        <f t="shared" si="0"/>
        <v>0.29999999999999982</v>
      </c>
      <c r="F10" s="1"/>
      <c r="G10" s="51"/>
    </row>
    <row r="11" spans="1:7" x14ac:dyDescent="0.25">
      <c r="A11" s="1" t="s">
        <v>68</v>
      </c>
      <c r="B11" s="47">
        <v>300</v>
      </c>
      <c r="C11" s="18"/>
      <c r="D11" s="48">
        <v>95.98</v>
      </c>
      <c r="E11" s="48">
        <f t="shared" si="0"/>
        <v>204.01999999999998</v>
      </c>
      <c r="F11" s="1"/>
    </row>
    <row r="12" spans="1:7" x14ac:dyDescent="0.25">
      <c r="A12" s="74" t="s">
        <v>87</v>
      </c>
      <c r="B12" s="71">
        <v>100</v>
      </c>
      <c r="C12" s="74"/>
      <c r="D12" s="73">
        <v>70</v>
      </c>
      <c r="E12" s="73">
        <f t="shared" si="0"/>
        <v>30</v>
      </c>
      <c r="F12" s="1"/>
    </row>
    <row r="13" spans="1:7" ht="15.75" thickBot="1" x14ac:dyDescent="0.3">
      <c r="A13" s="52" t="s">
        <v>21</v>
      </c>
      <c r="B13" s="53">
        <f>SUM(B5:B12)</f>
        <v>2250</v>
      </c>
      <c r="C13" s="54"/>
      <c r="D13" s="55">
        <f>SUM(D5:D12)</f>
        <v>1352.3200000000002</v>
      </c>
      <c r="E13" s="55">
        <f t="shared" si="0"/>
        <v>897.67999999999984</v>
      </c>
      <c r="F13" s="1"/>
    </row>
    <row r="14" spans="1:7" ht="15.75" thickTop="1" x14ac:dyDescent="0.25">
      <c r="A14" s="18"/>
      <c r="B14" s="47"/>
      <c r="C14" s="18"/>
      <c r="D14" s="48"/>
      <c r="E14" s="48"/>
      <c r="F14" s="1"/>
    </row>
    <row r="15" spans="1:7" x14ac:dyDescent="0.25">
      <c r="A15" s="18"/>
      <c r="B15" s="47"/>
      <c r="C15" s="18"/>
      <c r="D15" s="48"/>
      <c r="E15" s="48"/>
      <c r="F15" s="1"/>
    </row>
    <row r="16" spans="1:7" x14ac:dyDescent="0.25">
      <c r="A16" s="13" t="s">
        <v>69</v>
      </c>
      <c r="B16" s="47"/>
      <c r="C16" s="18"/>
      <c r="D16" s="48"/>
      <c r="E16" s="48"/>
      <c r="F16" s="1"/>
    </row>
    <row r="17" spans="1:6" x14ac:dyDescent="0.25">
      <c r="A17" s="18"/>
      <c r="B17" s="49" t="s">
        <v>88</v>
      </c>
      <c r="C17" s="13"/>
      <c r="D17" s="50" t="s">
        <v>64</v>
      </c>
      <c r="E17" s="50" t="s">
        <v>65</v>
      </c>
      <c r="F17" s="1"/>
    </row>
    <row r="18" spans="1:6" x14ac:dyDescent="0.25">
      <c r="A18" s="56" t="s">
        <v>70</v>
      </c>
      <c r="B18" s="47"/>
      <c r="C18" s="18"/>
      <c r="D18" s="48"/>
      <c r="E18" s="48"/>
      <c r="F18" s="1"/>
    </row>
    <row r="19" spans="1:6" x14ac:dyDescent="0.25">
      <c r="A19" s="1" t="s">
        <v>119</v>
      </c>
      <c r="B19" s="47">
        <v>450</v>
      </c>
      <c r="C19" s="18"/>
      <c r="D19" s="48">
        <v>422.18</v>
      </c>
      <c r="E19" s="48">
        <f>B19-D19</f>
        <v>27.819999999999993</v>
      </c>
      <c r="F19" s="1"/>
    </row>
    <row r="20" spans="1:6" x14ac:dyDescent="0.25">
      <c r="A20" s="1" t="s">
        <v>71</v>
      </c>
      <c r="B20" s="47">
        <v>1500</v>
      </c>
      <c r="C20" s="18"/>
      <c r="D20" s="48">
        <v>615</v>
      </c>
      <c r="E20" s="48">
        <f>B20-D20</f>
        <v>885</v>
      </c>
      <c r="F20" s="1" t="s">
        <v>91</v>
      </c>
    </row>
    <row r="21" spans="1:6" x14ac:dyDescent="0.25">
      <c r="A21" s="18"/>
      <c r="B21" s="47"/>
      <c r="C21" s="18"/>
      <c r="D21" s="48"/>
      <c r="E21" s="48"/>
      <c r="F21" s="1" t="s">
        <v>92</v>
      </c>
    </row>
    <row r="22" spans="1:6" ht="15.75" thickBot="1" x14ac:dyDescent="0.3">
      <c r="A22" s="52" t="s">
        <v>21</v>
      </c>
      <c r="B22" s="53">
        <f>SUM(B18:B21)</f>
        <v>1950</v>
      </c>
      <c r="C22" s="54"/>
      <c r="D22" s="55">
        <f>SUM(D19:D21)</f>
        <v>1037.18</v>
      </c>
      <c r="E22" s="55">
        <f>SUM(E19:E21)</f>
        <v>912.81999999999994</v>
      </c>
      <c r="F22" s="1"/>
    </row>
    <row r="23" spans="1:6" ht="15.75" thickTop="1" x14ac:dyDescent="0.25">
      <c r="A23" s="18"/>
      <c r="B23" s="47"/>
      <c r="C23" s="18"/>
      <c r="D23" s="48"/>
      <c r="E23" s="48"/>
      <c r="F23" s="1"/>
    </row>
    <row r="24" spans="1:6" x14ac:dyDescent="0.25">
      <c r="A24" s="56" t="s">
        <v>93</v>
      </c>
      <c r="B24" s="47"/>
      <c r="C24" s="18"/>
      <c r="D24" s="48"/>
      <c r="E24" s="48"/>
      <c r="F24" s="1"/>
    </row>
    <row r="25" spans="1:6" x14ac:dyDescent="0.25">
      <c r="A25" s="74" t="s">
        <v>72</v>
      </c>
      <c r="B25" s="71">
        <v>200</v>
      </c>
      <c r="C25" s="74"/>
      <c r="D25" s="73">
        <v>200</v>
      </c>
      <c r="E25" s="73">
        <f>B25-D25</f>
        <v>0</v>
      </c>
      <c r="F25" s="1" t="s">
        <v>148</v>
      </c>
    </row>
    <row r="26" spans="1:6" x14ac:dyDescent="0.25">
      <c r="A26" s="74" t="s">
        <v>15</v>
      </c>
      <c r="B26" s="71">
        <v>401.7</v>
      </c>
      <c r="C26" s="74"/>
      <c r="D26" s="73">
        <v>401.7</v>
      </c>
      <c r="E26" s="73">
        <f>B26-D26</f>
        <v>0</v>
      </c>
      <c r="F26" s="1" t="s">
        <v>73</v>
      </c>
    </row>
    <row r="27" spans="1:6" x14ac:dyDescent="0.25">
      <c r="A27" s="74" t="s">
        <v>14</v>
      </c>
      <c r="B27" s="71">
        <v>1000</v>
      </c>
      <c r="C27" s="74"/>
      <c r="D27" s="73">
        <v>1000</v>
      </c>
      <c r="E27" s="73">
        <f>SUM(B27-D27)</f>
        <v>0</v>
      </c>
      <c r="F27" s="1" t="s">
        <v>133</v>
      </c>
    </row>
    <row r="28" spans="1:6" ht="15.75" thickBot="1" x14ac:dyDescent="0.3">
      <c r="A28" s="52" t="s">
        <v>21</v>
      </c>
      <c r="B28" s="53">
        <f>SUM(B25:B27)</f>
        <v>1601.7</v>
      </c>
      <c r="C28" s="54"/>
      <c r="D28" s="55">
        <f>SUM(D25:D27)</f>
        <v>1601.7</v>
      </c>
      <c r="E28" s="55">
        <f>SUM(E25:E27)</f>
        <v>0</v>
      </c>
      <c r="F28" s="1"/>
    </row>
    <row r="29" spans="1:6" ht="15.75" thickTop="1" x14ac:dyDescent="0.25">
      <c r="A29" s="18"/>
      <c r="B29" s="47"/>
      <c r="C29" s="18"/>
      <c r="D29" s="48"/>
      <c r="E29" s="48"/>
      <c r="F29" s="1"/>
    </row>
    <row r="30" spans="1:6" x14ac:dyDescent="0.25">
      <c r="A30" s="27" t="s">
        <v>74</v>
      </c>
    </row>
    <row r="31" spans="1:6" x14ac:dyDescent="0.25">
      <c r="A31" s="18" t="s">
        <v>75</v>
      </c>
      <c r="B31" s="47">
        <v>144</v>
      </c>
      <c r="C31" s="18"/>
      <c r="D31" s="48">
        <v>71.91</v>
      </c>
      <c r="E31" s="48">
        <f t="shared" ref="E31:E35" si="1">B31-D31</f>
        <v>72.09</v>
      </c>
    </row>
    <row r="32" spans="1:6" x14ac:dyDescent="0.25">
      <c r="A32" s="1" t="s">
        <v>76</v>
      </c>
      <c r="B32" s="47">
        <v>200</v>
      </c>
      <c r="C32" s="18"/>
      <c r="D32" s="48">
        <f>'[1]Budget Breakdown'!C27+'[1]Budget Breakdown'!C39</f>
        <v>134.26</v>
      </c>
      <c r="E32" s="48">
        <f t="shared" si="1"/>
        <v>65.740000000000009</v>
      </c>
      <c r="F32" s="1"/>
    </row>
    <row r="33" spans="1:6" x14ac:dyDescent="0.25">
      <c r="A33" s="18" t="s">
        <v>77</v>
      </c>
      <c r="B33" s="47">
        <v>80</v>
      </c>
      <c r="C33" s="18"/>
      <c r="D33" s="48">
        <v>38.979999999999997</v>
      </c>
      <c r="E33" s="48">
        <f t="shared" si="1"/>
        <v>41.02</v>
      </c>
      <c r="F33" s="1"/>
    </row>
    <row r="34" spans="1:6" x14ac:dyDescent="0.25">
      <c r="A34" s="18" t="s">
        <v>78</v>
      </c>
      <c r="B34" s="47">
        <v>90</v>
      </c>
      <c r="C34" s="18"/>
      <c r="D34" s="48">
        <v>0</v>
      </c>
      <c r="E34" s="48">
        <f t="shared" si="1"/>
        <v>90</v>
      </c>
      <c r="F34" s="1" t="s">
        <v>79</v>
      </c>
    </row>
    <row r="35" spans="1:6" x14ac:dyDescent="0.25">
      <c r="A35" s="18" t="s">
        <v>80</v>
      </c>
      <c r="B35" s="47">
        <v>40</v>
      </c>
      <c r="C35" s="18"/>
      <c r="D35" s="48">
        <v>33</v>
      </c>
      <c r="E35" s="48">
        <f t="shared" si="1"/>
        <v>7</v>
      </c>
      <c r="F35" s="1"/>
    </row>
    <row r="36" spans="1:6" x14ac:dyDescent="0.25">
      <c r="A36" s="18" t="s">
        <v>81</v>
      </c>
      <c r="B36" s="47">
        <v>200</v>
      </c>
      <c r="C36" s="18"/>
      <c r="D36" s="48">
        <v>195</v>
      </c>
      <c r="E36" s="48">
        <f>B36-D36</f>
        <v>5</v>
      </c>
      <c r="F36" s="1"/>
    </row>
    <row r="37" spans="1:6" x14ac:dyDescent="0.25">
      <c r="A37" s="74" t="s">
        <v>134</v>
      </c>
      <c r="B37" s="71">
        <v>485</v>
      </c>
      <c r="C37" s="74"/>
      <c r="D37" s="73">
        <v>483.26</v>
      </c>
      <c r="E37" s="73">
        <f>B37-D37</f>
        <v>1.7400000000000091</v>
      </c>
      <c r="F37" s="1"/>
    </row>
    <row r="38" spans="1:6" ht="15.75" thickBot="1" x14ac:dyDescent="0.3">
      <c r="A38" s="52" t="s">
        <v>21</v>
      </c>
      <c r="B38" s="53">
        <f>SUM(B31:B37)</f>
        <v>1239</v>
      </c>
      <c r="C38" s="54"/>
      <c r="D38" s="55">
        <f>SUM(D31:D37)</f>
        <v>956.41</v>
      </c>
      <c r="E38" s="55">
        <f>B38-D38</f>
        <v>282.59000000000003</v>
      </c>
      <c r="F38" s="1"/>
    </row>
    <row r="39" spans="1:6" ht="15.75" thickTop="1" x14ac:dyDescent="0.25">
      <c r="A39" s="18"/>
      <c r="B39" s="47"/>
      <c r="C39" s="18"/>
      <c r="D39" s="48"/>
      <c r="E39" s="48"/>
      <c r="F39" s="1"/>
    </row>
    <row r="40" spans="1:6" x14ac:dyDescent="0.25">
      <c r="A40" s="56" t="s">
        <v>82</v>
      </c>
      <c r="B40" s="47"/>
      <c r="C40" s="18"/>
      <c r="D40" s="48"/>
      <c r="E40" s="48"/>
      <c r="F40" s="1"/>
    </row>
    <row r="41" spans="1:6" x14ac:dyDescent="0.25">
      <c r="A41" s="72" t="s">
        <v>83</v>
      </c>
      <c r="B41" s="71">
        <v>100</v>
      </c>
      <c r="C41" s="74"/>
      <c r="D41" s="73">
        <v>93.86</v>
      </c>
      <c r="E41" s="73">
        <f>B41-D41</f>
        <v>6.1400000000000006</v>
      </c>
      <c r="F41" s="1" t="s">
        <v>120</v>
      </c>
    </row>
    <row r="43" spans="1:6" ht="15.75" thickBot="1" x14ac:dyDescent="0.3">
      <c r="A43" s="30" t="s">
        <v>21</v>
      </c>
      <c r="B43" s="59">
        <f>SUM(B40:B42)</f>
        <v>100</v>
      </c>
      <c r="C43" s="60"/>
      <c r="D43" s="31">
        <f>SUM(D41:D42)</f>
        <v>93.86</v>
      </c>
      <c r="E43" s="31">
        <f>SUM(E40:E42)</f>
        <v>6.1400000000000006</v>
      </c>
    </row>
    <row r="44" spans="1:6" ht="15.75" thickTop="1" x14ac:dyDescent="0.25"/>
    <row r="45" spans="1:6" x14ac:dyDescent="0.25">
      <c r="A45" s="65"/>
      <c r="B45" s="66"/>
      <c r="C45" s="68"/>
      <c r="D45" s="35"/>
      <c r="E45" s="35"/>
      <c r="F45" s="1"/>
    </row>
    <row r="46" spans="1:6" x14ac:dyDescent="0.25">
      <c r="A46" s="61" t="s">
        <v>85</v>
      </c>
      <c r="B46" s="62"/>
      <c r="C46" s="63"/>
      <c r="D46" s="32"/>
      <c r="E46" s="32"/>
    </row>
    <row r="47" spans="1:6" s="16" customFormat="1" x14ac:dyDescent="0.25">
      <c r="A47" s="63" t="s">
        <v>118</v>
      </c>
      <c r="B47" s="81">
        <v>11.58</v>
      </c>
      <c r="C47" s="63"/>
      <c r="D47" s="82">
        <v>11.58</v>
      </c>
      <c r="E47" s="82">
        <v>0</v>
      </c>
    </row>
    <row r="48" spans="1:6" s="16" customFormat="1" ht="15.75" thickBot="1" x14ac:dyDescent="0.3">
      <c r="A48" s="52" t="s">
        <v>21</v>
      </c>
      <c r="B48" s="53">
        <f>B47</f>
        <v>11.58</v>
      </c>
      <c r="C48" s="52"/>
      <c r="D48" s="55">
        <f>SUM(D47)</f>
        <v>11.58</v>
      </c>
      <c r="E48" s="55">
        <f>SUM(B48-D48)</f>
        <v>0</v>
      </c>
    </row>
    <row r="49" spans="1:6" ht="15.75" thickTop="1" x14ac:dyDescent="0.25">
      <c r="A49" s="61"/>
      <c r="B49" s="62"/>
      <c r="C49" s="63"/>
      <c r="D49" s="32"/>
      <c r="E49" s="32"/>
    </row>
    <row r="50" spans="1:6" ht="15.75" thickBot="1" x14ac:dyDescent="0.3">
      <c r="A50" s="28" t="s">
        <v>84</v>
      </c>
      <c r="B50" s="64">
        <f>SUM(B22+B28+B38+B43+B48)</f>
        <v>4902.28</v>
      </c>
      <c r="C50" s="28"/>
      <c r="D50" s="29">
        <f>SUM(D22+D28+D38+D43+D48)</f>
        <v>3700.73</v>
      </c>
      <c r="E50" s="29">
        <f>B50-D50</f>
        <v>1201.5499999999997</v>
      </c>
    </row>
    <row r="51" spans="1:6" ht="15.75" thickTop="1" x14ac:dyDescent="0.25">
      <c r="A51" s="65"/>
      <c r="B51" s="66"/>
      <c r="C51" s="65"/>
      <c r="D51" s="35"/>
      <c r="E51" s="35"/>
      <c r="F51" s="67"/>
    </row>
  </sheetData>
  <pageMargins left="0.7" right="0.7" top="0.75" bottom="0.75" header="0.3" footer="0.3"/>
  <pageSetup paperSize="9" scale="5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Spend</vt:lpstr>
      <vt:lpstr>Expenditure</vt:lpstr>
      <vt:lpstr>Bank Reconciliation</vt:lpstr>
      <vt:lpstr>Budget Spend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Hatton-Parish</dc:creator>
  <cp:lastModifiedBy>Clerk</cp:lastModifiedBy>
  <cp:lastPrinted>2016-10-05T17:23:27Z</cp:lastPrinted>
  <dcterms:created xsi:type="dcterms:W3CDTF">2016-05-05T16:07:56Z</dcterms:created>
  <dcterms:modified xsi:type="dcterms:W3CDTF">2016-10-05T18:55:03Z</dcterms:modified>
</cp:coreProperties>
</file>